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rk_k\Documents\Raziskovalno\Articles\2025 TBMCE Fibre-reinfoced cement\Repozitorij\"/>
    </mc:Choice>
  </mc:AlternateContent>
  <xr:revisionPtr revIDLastSave="0" documentId="13_ncr:1_{0965AA0F-C6BF-4B47-8C92-BAC36003E931}" xr6:coauthVersionLast="47" xr6:coauthVersionMax="47" xr10:uidLastSave="{00000000-0000-0000-0000-000000000000}"/>
  <bookViews>
    <workbookView xWindow="22932" yWindow="1176" windowWidth="23256" windowHeight="12456" activeTab="1" xr2:uid="{AEA164B6-5992-485A-B1BC-400F859EF223}"/>
  </bookViews>
  <sheets>
    <sheet name="Adhesion of cement residues" sheetId="2" r:id="rId1"/>
    <sheet name="Density" sheetId="3" r:id="rId2"/>
    <sheet name="Leaching (TOC)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G3" i="3"/>
  <c r="F3" i="3"/>
  <c r="H11" i="3"/>
  <c r="H12" i="3"/>
  <c r="D34" i="3"/>
  <c r="D33" i="3"/>
  <c r="D32" i="3"/>
  <c r="E32" i="3" s="1"/>
  <c r="B36" i="3" s="1"/>
  <c r="H9" i="3" s="1"/>
  <c r="D22" i="3"/>
  <c r="D21" i="3"/>
  <c r="D20" i="3"/>
  <c r="E20" i="3" s="1"/>
  <c r="B24" i="3" s="1"/>
  <c r="G14" i="3"/>
  <c r="F14" i="3"/>
  <c r="H14" i="3" s="1"/>
  <c r="G13" i="3"/>
  <c r="F13" i="3"/>
  <c r="H13" i="3" s="1"/>
  <c r="G12" i="3"/>
  <c r="F12" i="3"/>
  <c r="G11" i="3"/>
  <c r="F11" i="3"/>
  <c r="G10" i="3"/>
  <c r="F10" i="3"/>
  <c r="H10" i="3" s="1"/>
  <c r="G9" i="3"/>
  <c r="F9" i="3"/>
  <c r="G8" i="3"/>
  <c r="F8" i="3"/>
  <c r="G7" i="3"/>
  <c r="F7" i="3"/>
  <c r="G6" i="3"/>
  <c r="F6" i="3"/>
  <c r="G5" i="3"/>
  <c r="F5" i="3"/>
  <c r="G4" i="3"/>
  <c r="F4" i="3"/>
  <c r="H8" i="3" l="1"/>
  <c r="H4" i="3"/>
  <c r="H6" i="3"/>
  <c r="I9" i="3"/>
  <c r="H7" i="3"/>
  <c r="H5" i="3"/>
  <c r="J12" i="3" l="1"/>
  <c r="J6" i="3"/>
  <c r="J9" i="3"/>
  <c r="K9" i="3" s="1"/>
  <c r="I12" i="3"/>
  <c r="K12" i="3" s="1"/>
  <c r="I6" i="3"/>
  <c r="J3" i="3"/>
  <c r="I3" i="3"/>
  <c r="K6" i="3" l="1"/>
  <c r="K3" i="3"/>
  <c r="C7" i="2"/>
  <c r="B7" i="2"/>
  <c r="C6" i="2"/>
  <c r="B6" i="2"/>
  <c r="I15" i="1" l="1"/>
  <c r="I9" i="1"/>
  <c r="I8" i="1"/>
  <c r="I7" i="1"/>
  <c r="I18" i="1"/>
  <c r="I17" i="1"/>
  <c r="I16" i="1"/>
  <c r="I14" i="1"/>
  <c r="I13" i="1"/>
  <c r="I12" i="1"/>
  <c r="I11" i="1"/>
  <c r="I10" i="1"/>
  <c r="I6" i="1"/>
  <c r="I5" i="1"/>
  <c r="I4" i="1"/>
  <c r="J16" i="1" l="1"/>
  <c r="H25" i="1" s="1"/>
  <c r="K16" i="1"/>
  <c r="K13" i="1"/>
  <c r="I23" i="1" s="1"/>
  <c r="J7" i="1"/>
  <c r="H24" i="1" s="1"/>
  <c r="J10" i="1"/>
  <c r="H26" i="1" s="1"/>
  <c r="K4" i="1"/>
  <c r="K7" i="1"/>
  <c r="K10" i="1"/>
  <c r="J13" i="1"/>
  <c r="J4" i="1"/>
  <c r="L16" i="1" l="1"/>
  <c r="I25" i="1"/>
  <c r="L7" i="1"/>
  <c r="I24" i="1"/>
  <c r="L13" i="1"/>
  <c r="H23" i="1"/>
  <c r="L10" i="1"/>
  <c r="I26" i="1"/>
</calcChain>
</file>

<file path=xl/sharedStrings.xml><?xml version="1.0" encoding="utf-8"?>
<sst xmlns="http://schemas.openxmlformats.org/spreadsheetml/2006/main" count="112" uniqueCount="54">
  <si>
    <t>CARBON [mg/L]</t>
  </si>
  <si>
    <t>TOC</t>
  </si>
  <si>
    <t>IC</t>
  </si>
  <si>
    <t>TC</t>
  </si>
  <si>
    <t>H2O</t>
  </si>
  <si>
    <t>1.1</t>
  </si>
  <si>
    <t>1.2</t>
  </si>
  <si>
    <t>2.1</t>
  </si>
  <si>
    <t>2.2</t>
  </si>
  <si>
    <t>3.1</t>
  </si>
  <si>
    <t>3.2</t>
  </si>
  <si>
    <t>PP</t>
  </si>
  <si>
    <t>0!</t>
  </si>
  <si>
    <t>PET</t>
  </si>
  <si>
    <t>TOC [mg/L]</t>
  </si>
  <si>
    <t>mean</t>
  </si>
  <si>
    <t>measurement</t>
  </si>
  <si>
    <t>sample</t>
  </si>
  <si>
    <t>measurement (mean)</t>
  </si>
  <si>
    <t>SD</t>
  </si>
  <si>
    <t>SD [%]</t>
  </si>
  <si>
    <t>Coverage of fibers with cement residues (data from Mathematica)</t>
  </si>
  <si>
    <t>Leaching experiment</t>
  </si>
  <si>
    <t>mPP_im</t>
  </si>
  <si>
    <t>mPET_im</t>
  </si>
  <si>
    <t>T = 23 °C</t>
  </si>
  <si>
    <t>T = 25 °C</t>
  </si>
  <si>
    <t>g</t>
  </si>
  <si>
    <t>g/mL</t>
  </si>
  <si>
    <t>mL</t>
  </si>
  <si>
    <t>1.36 - 1,38 g/cm3</t>
  </si>
  <si>
    <t>Density</t>
  </si>
  <si>
    <t>tare [g]</t>
  </si>
  <si>
    <t>sample [g]</t>
  </si>
  <si>
    <t>sample + isoprop. [g]</t>
  </si>
  <si>
    <t>mass of isoprop. added [g]</t>
  </si>
  <si>
    <t>density of fibers vlaken [g/mL]</t>
  </si>
  <si>
    <t>mass of fibers [g]</t>
  </si>
  <si>
    <t>0.91 - 0.93 g/cm3</t>
  </si>
  <si>
    <t>*densities in TDS</t>
  </si>
  <si>
    <t>mass of isopropanol</t>
  </si>
  <si>
    <t>tare + isoprop. [g]</t>
  </si>
  <si>
    <t>isoprop [g]</t>
  </si>
  <si>
    <t>isoprop. mean [g]</t>
  </si>
  <si>
    <t xml:space="preserve">mass of isoprop. </t>
  </si>
  <si>
    <t xml:space="preserve">density of isoprop. </t>
  </si>
  <si>
    <t>black pycnometer (29.7.2025)</t>
  </si>
  <si>
    <t>silver pycnometer (4.8.2025)</t>
  </si>
  <si>
    <t>f-PP</t>
  </si>
  <si>
    <t>f-rPET</t>
  </si>
  <si>
    <r>
      <rPr>
        <sz val="11"/>
        <color theme="1"/>
        <rFont val="Aptos Narrow"/>
        <family val="2"/>
      </rPr>
      <t>µ</t>
    </r>
    <r>
      <rPr>
        <sz val="6.05"/>
        <color theme="1"/>
        <rFont val="Aptos Narrow"/>
        <family val="2"/>
        <charset val="238"/>
      </rPr>
      <t>f-</t>
    </r>
    <r>
      <rPr>
        <sz val="11"/>
        <color theme="1"/>
        <rFont val="Aptos Narrow"/>
        <family val="2"/>
        <charset val="238"/>
        <scheme val="minor"/>
      </rPr>
      <t>PP</t>
    </r>
  </si>
  <si>
    <t>µf-rPET</t>
  </si>
  <si>
    <t>µf-PP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</si>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</sst>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0" tint="-0.49998474074526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6.05"/>
      <color theme="1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2" fillId="0" borderId="0" xfId="0" applyFont="1"/>
    <xf numFmtId="0" fontId="2" fillId="0" borderId="10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2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right"/>
    </xf>
    <xf numFmtId="2" fontId="0" fillId="0" borderId="9" xfId="0" applyNumberFormat="1" applyBorder="1"/>
    <xf numFmtId="2" fontId="0" fillId="0" borderId="0" xfId="0" applyNumberFormat="1"/>
    <xf numFmtId="2" fontId="0" fillId="0" borderId="1" xfId="0" applyNumberFormat="1" applyBorder="1"/>
    <xf numFmtId="2" fontId="0" fillId="0" borderId="3" xfId="0" applyNumberFormat="1" applyBorder="1"/>
    <xf numFmtId="165" fontId="0" fillId="0" borderId="10" xfId="0" applyNumberFormat="1" applyBorder="1"/>
    <xf numFmtId="165" fontId="0" fillId="0" borderId="2" xfId="0" applyNumberFormat="1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PP</a:t>
            </a:r>
            <a:r>
              <a:rPr lang="sl-SI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'Leaching (TOC)'!$H$21</c:f>
              <c:strCache>
                <c:ptCount val="1"/>
                <c:pt idx="0">
                  <c:v>TOC [mg/L]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'Leaching (TOC)'!$I$23:$I$24</c:f>
                <c:numCache>
                  <c:formatCode>General</c:formatCode>
                  <c:ptCount val="2"/>
                  <c:pt idx="0">
                    <c:v>14.133254716762478</c:v>
                  </c:pt>
                  <c:pt idx="1">
                    <c:v>2.1072625739464756</c:v>
                  </c:pt>
                </c:numCache>
              </c:numRef>
            </c:plus>
            <c:minus>
              <c:numRef>
                <c:f>'Leaching (TOC)'!$I$23:$I$24</c:f>
                <c:numCache>
                  <c:formatCode>General</c:formatCode>
                  <c:ptCount val="2"/>
                  <c:pt idx="0">
                    <c:v>14.133254716762478</c:v>
                  </c:pt>
                  <c:pt idx="1">
                    <c:v>2.1072625739464756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'Leaching (TOC)'!$G$23:$G$24</c:f>
              <c:strCache>
                <c:ptCount val="2"/>
                <c:pt idx="0">
                  <c:v>f-PP</c:v>
                </c:pt>
                <c:pt idx="1">
                  <c:v>µf-PP</c:v>
                </c:pt>
              </c:strCache>
            </c:strRef>
          </c:cat>
          <c:val>
            <c:numRef>
              <c:f>'Leaching (TOC)'!$H$23:$H$24</c:f>
              <c:numCache>
                <c:formatCode>0.00</c:formatCode>
                <c:ptCount val="2"/>
                <c:pt idx="0">
                  <c:v>224.86666666666667</c:v>
                </c:pt>
                <c:pt idx="1">
                  <c:v>197.26666666666668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8-450C-AD69-12052220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7027648"/>
        <c:axId val="1907028608"/>
      </c:barChart>
      <c:catAx>
        <c:axId val="19070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907028608"/>
        <c:crosses val="autoZero"/>
        <c:auto val="1"/>
        <c:lblAlgn val="ctr"/>
        <c:lblOffset val="100"/>
        <c:tickMarkSkip val="1"/>
        <c:noMultiLvlLbl val="0"/>
      </c:catAx>
      <c:valAx>
        <c:axId val="19070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TOC [mg/L]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90702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PET</a:t>
            </a:r>
            <a:r>
              <a:rPr lang="sl-SI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'Leaching (TOC)'!$H$21</c:f>
              <c:strCache>
                <c:ptCount val="1"/>
                <c:pt idx="0">
                  <c:v>TOC [mg/L]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'Leaching (TOC)'!$I$25:$I$26</c:f>
                <c:numCache>
                  <c:formatCode>General</c:formatCode>
                  <c:ptCount val="2"/>
                  <c:pt idx="0">
                    <c:v>8.379870059984354E-2</c:v>
                  </c:pt>
                  <c:pt idx="1">
                    <c:v>0.74993333037010679</c:v>
                  </c:pt>
                </c:numCache>
              </c:numRef>
            </c:plus>
            <c:minus>
              <c:numRef>
                <c:f>'Leaching (TOC)'!$I$25:$I$26</c:f>
                <c:numCache>
                  <c:formatCode>General</c:formatCode>
                  <c:ptCount val="2"/>
                  <c:pt idx="0">
                    <c:v>8.379870059984354E-2</c:v>
                  </c:pt>
                  <c:pt idx="1">
                    <c:v>0.74993333037010679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'Leaching (TOC)'!$G$25:$G$26</c:f>
              <c:strCache>
                <c:ptCount val="2"/>
                <c:pt idx="0">
                  <c:v>f-rPET</c:v>
                </c:pt>
                <c:pt idx="1">
                  <c:v>µf-rPET</c:v>
                </c:pt>
              </c:strCache>
            </c:strRef>
          </c:cat>
          <c:val>
            <c:numRef>
              <c:f>'Leaching (TOC)'!$H$25:$H$26</c:f>
              <c:numCache>
                <c:formatCode>0.00</c:formatCode>
                <c:ptCount val="2"/>
                <c:pt idx="0">
                  <c:v>1.6816666666666666</c:v>
                </c:pt>
                <c:pt idx="1">
                  <c:v>3.0399999999999996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8-4EF3-8B1A-05A82D12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7027648"/>
        <c:axId val="1907028608"/>
      </c:barChart>
      <c:catAx>
        <c:axId val="190702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907028608"/>
        <c:crosses val="autoZero"/>
        <c:auto val="1"/>
        <c:lblAlgn val="ctr"/>
        <c:lblOffset val="100"/>
        <c:tickMarkSkip val="1"/>
        <c:noMultiLvlLbl val="0"/>
      </c:catAx>
      <c:valAx>
        <c:axId val="19070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TOC [mg/L]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I"/>
          </a:p>
        </c:txPr>
        <c:crossAx val="190702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64225</xdr:colOff>
      <xdr:row>8</xdr:row>
      <xdr:rowOff>28303</xdr:rowOff>
    </xdr:from>
    <xdr:to>
      <xdr:col>11</xdr:col>
      <xdr:colOff>232114</xdr:colOff>
      <xdr:row>28</xdr:row>
      <xdr:rowOff>108857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14375-F56E-DC0D-AFCC-C147853D4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25" y="1508760"/>
          <a:ext cx="6873489" cy="3781697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29</xdr:row>
      <xdr:rowOff>97971</xdr:rowOff>
    </xdr:from>
    <xdr:to>
      <xdr:col>11</xdr:col>
      <xdr:colOff>224054</xdr:colOff>
      <xdr:row>49</xdr:row>
      <xdr:rowOff>110837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FB7C25-3E0A-E46D-76F0-5C2033415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971" y="5321135"/>
          <a:ext cx="6831683" cy="3615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276224</xdr:colOff>
      <xdr:row>2</xdr:row>
      <xdr:rowOff>28575</xdr:rowOff>
    </xdr:from>
    <xdr:to>
      <xdr:col>20</xdr:col>
      <xdr:colOff>547887</xdr:colOff>
      <xdr:row>16</xdr:row>
      <xdr:rowOff>186417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00038-05F7-4FF2-A5C4-2C7FA87CB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421820</xdr:colOff>
      <xdr:row>19</xdr:row>
      <xdr:rowOff>13607</xdr:rowOff>
    </xdr:from>
    <xdr:to>
      <xdr:col>21</xdr:col>
      <xdr:colOff>81162</xdr:colOff>
      <xdr:row>33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9B40EB-6565-42FB-8D1E-5C6029C76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0D20-F33B-47A9-978B-A1176A3AC8F6}">
  <dimension ref="A1:C7"/>
  <sheetViews>
    <sheetView topLeftCell="A19" zoomScaleNormal="100" workbookViewId="0">
      <selection activeCell="E5" sqref="E5"/>
    </sheetView>
  </sheetViews>
  <sheetFormatPr defaultRowHeight="15" x14ac:dyDescent="0.25"/>
  <sheetData>
    <row r="1" spans="1:3" x14ac:dyDescent="0.25">
      <c r="A1" t="s">
        <v>21</v>
      </c>
    </row>
    <row r="2" spans="1:3" x14ac:dyDescent="0.25">
      <c r="A2" s="4"/>
      <c r="B2" s="37" t="s">
        <v>11</v>
      </c>
      <c r="C2" s="42" t="s">
        <v>13</v>
      </c>
    </row>
    <row r="3" spans="1:3" x14ac:dyDescent="0.25">
      <c r="A3" s="8">
        <v>1</v>
      </c>
      <c r="B3" s="40">
        <v>7.7059189546550513E-2</v>
      </c>
      <c r="C3" s="38">
        <v>2.5208670153147067E-2</v>
      </c>
    </row>
    <row r="4" spans="1:3" x14ac:dyDescent="0.25">
      <c r="A4" s="8">
        <v>2</v>
      </c>
      <c r="B4" s="40">
        <v>0.12742616033755275</v>
      </c>
      <c r="C4" s="38">
        <v>3.236102133160957E-2</v>
      </c>
    </row>
    <row r="5" spans="1:3" x14ac:dyDescent="0.25">
      <c r="A5" s="13">
        <v>3</v>
      </c>
      <c r="B5" s="41">
        <v>0.19677247082901972</v>
      </c>
      <c r="C5" s="39">
        <v>1.5375982042648709E-2</v>
      </c>
    </row>
    <row r="6" spans="1:3" x14ac:dyDescent="0.25">
      <c r="A6" s="6" t="s">
        <v>15</v>
      </c>
      <c r="B6" s="43">
        <f>AVERAGE(B3:B5)</f>
        <v>0.13375260690437432</v>
      </c>
      <c r="C6" s="5">
        <f>AVERAGE(C3:C5)</f>
        <v>2.4315224509135116E-2</v>
      </c>
    </row>
    <row r="7" spans="1:3" x14ac:dyDescent="0.25">
      <c r="A7" s="13" t="s">
        <v>19</v>
      </c>
      <c r="B7" s="44">
        <f>STDEV(B3:B5)</f>
        <v>6.0106866275626364E-2</v>
      </c>
      <c r="C7" s="15">
        <f>STDEV(C3:C5)</f>
        <v>8.5276945155762403E-3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DE51-3EBD-45DE-81BF-69B7D61B2F0C}">
  <dimension ref="A1:K42"/>
  <sheetViews>
    <sheetView tabSelected="1" zoomScaleNormal="100" workbookViewId="0">
      <selection activeCell="H3" sqref="H3"/>
    </sheetView>
  </sheetViews>
  <sheetFormatPr defaultRowHeight="15" x14ac:dyDescent="0.25"/>
  <sheetData>
    <row r="1" spans="1:11" x14ac:dyDescent="0.25">
      <c r="A1" t="s">
        <v>31</v>
      </c>
    </row>
    <row r="2" spans="1:11" ht="60" x14ac:dyDescent="0.25">
      <c r="A2" s="30"/>
      <c r="B2" s="7"/>
      <c r="C2" s="46" t="s">
        <v>32</v>
      </c>
      <c r="D2" s="47" t="s">
        <v>33</v>
      </c>
      <c r="E2" s="48" t="s">
        <v>34</v>
      </c>
      <c r="F2" s="46" t="s">
        <v>37</v>
      </c>
      <c r="G2" s="48" t="s">
        <v>35</v>
      </c>
      <c r="H2" s="46" t="s">
        <v>36</v>
      </c>
      <c r="I2" s="7" t="s">
        <v>15</v>
      </c>
      <c r="J2" s="7" t="s">
        <v>19</v>
      </c>
      <c r="K2" s="5" t="s">
        <v>20</v>
      </c>
    </row>
    <row r="3" spans="1:11" x14ac:dyDescent="0.25">
      <c r="A3" s="55" t="s">
        <v>48</v>
      </c>
      <c r="B3" s="45">
        <v>1</v>
      </c>
      <c r="C3" s="8">
        <v>35.014299999999999</v>
      </c>
      <c r="D3">
        <v>39.924469999999999</v>
      </c>
      <c r="E3" s="9">
        <v>74.573939999999993</v>
      </c>
      <c r="F3" s="8">
        <f>D3-C3</f>
        <v>4.9101700000000008</v>
      </c>
      <c r="G3" s="9">
        <f>E3-D3</f>
        <v>34.649469999999994</v>
      </c>
      <c r="H3" s="8">
        <f t="shared" ref="H3:H8" si="0">$B$25*F3/($B$24-G3)</f>
        <v>0.92676518098442628</v>
      </c>
      <c r="I3" s="57">
        <f>AVERAGE(H3:H5)</f>
        <v>0.92391464890248221</v>
      </c>
      <c r="J3" s="59">
        <f>_xlfn.STDEV.P(H3:H5)</f>
        <v>3.1132124843816535E-3</v>
      </c>
      <c r="K3" s="61">
        <f>J3/I3*100</f>
        <v>0.33695888338601809</v>
      </c>
    </row>
    <row r="4" spans="1:11" x14ac:dyDescent="0.25">
      <c r="A4" s="55"/>
      <c r="B4" s="45">
        <v>2</v>
      </c>
      <c r="C4" s="8">
        <v>35.009480000000003</v>
      </c>
      <c r="D4">
        <v>40.323509999999999</v>
      </c>
      <c r="E4" s="9">
        <v>74.626099999999994</v>
      </c>
      <c r="F4" s="8">
        <f t="shared" ref="F4:G14" si="1">D4-C4</f>
        <v>5.3140299999999954</v>
      </c>
      <c r="G4" s="9">
        <f t="shared" si="1"/>
        <v>34.302589999999995</v>
      </c>
      <c r="H4" s="8">
        <f t="shared" si="0"/>
        <v>0.92539523696946524</v>
      </c>
      <c r="I4" s="57"/>
      <c r="J4" s="59"/>
      <c r="K4" s="61"/>
    </row>
    <row r="5" spans="1:11" x14ac:dyDescent="0.25">
      <c r="A5" s="55"/>
      <c r="B5" s="45">
        <v>3</v>
      </c>
      <c r="C5" s="8">
        <v>34.993049999999997</v>
      </c>
      <c r="D5">
        <v>40.424140000000001</v>
      </c>
      <c r="E5" s="9">
        <v>74.599000000000004</v>
      </c>
      <c r="F5" s="8">
        <f t="shared" si="1"/>
        <v>5.4310900000000046</v>
      </c>
      <c r="G5" s="9">
        <f t="shared" si="1"/>
        <v>34.174860000000002</v>
      </c>
      <c r="H5" s="8">
        <f t="shared" si="0"/>
        <v>0.91958352875355487</v>
      </c>
      <c r="I5" s="57"/>
      <c r="J5" s="59"/>
      <c r="K5" s="61"/>
    </row>
    <row r="6" spans="1:11" x14ac:dyDescent="0.25">
      <c r="A6" s="55" t="s">
        <v>49</v>
      </c>
      <c r="B6" s="45">
        <v>1</v>
      </c>
      <c r="C6" s="8">
        <v>34.984209999999997</v>
      </c>
      <c r="D6">
        <v>40.859569999999998</v>
      </c>
      <c r="E6" s="9">
        <v>76.356660000000005</v>
      </c>
      <c r="F6" s="8">
        <f t="shared" si="1"/>
        <v>5.8753600000000006</v>
      </c>
      <c r="G6" s="9">
        <f t="shared" si="1"/>
        <v>35.497090000000007</v>
      </c>
      <c r="H6" s="8">
        <f t="shared" si="0"/>
        <v>1.3947102906481847</v>
      </c>
      <c r="I6" s="57">
        <f>AVERAGE(H6:H8)</f>
        <v>1.4118882405574933</v>
      </c>
      <c r="J6" s="59">
        <f>_xlfn.STDEV.P(H6:H8)</f>
        <v>1.2160709633511877E-2</v>
      </c>
      <c r="K6" s="61">
        <f>J6/I6*100</f>
        <v>0.86130823135903045</v>
      </c>
    </row>
    <row r="7" spans="1:11" x14ac:dyDescent="0.25">
      <c r="A7" s="55"/>
      <c r="B7" s="45">
        <v>2</v>
      </c>
      <c r="C7" s="8">
        <v>35.006860000000003</v>
      </c>
      <c r="D7">
        <v>39.889499999999998</v>
      </c>
      <c r="E7" s="9">
        <v>75.993279999999999</v>
      </c>
      <c r="F7" s="8">
        <f t="shared" si="1"/>
        <v>4.882639999999995</v>
      </c>
      <c r="G7" s="9">
        <f t="shared" si="1"/>
        <v>36.10378</v>
      </c>
      <c r="H7" s="8">
        <f t="shared" si="0"/>
        <v>1.4211933271450974</v>
      </c>
      <c r="I7" s="57"/>
      <c r="J7" s="59"/>
      <c r="K7" s="61"/>
    </row>
    <row r="8" spans="1:11" x14ac:dyDescent="0.25">
      <c r="A8" s="55"/>
      <c r="B8" s="45">
        <v>3</v>
      </c>
      <c r="C8" s="8">
        <v>34.992640000000002</v>
      </c>
      <c r="D8">
        <v>40.300669999999997</v>
      </c>
      <c r="E8" s="9">
        <v>76.1678</v>
      </c>
      <c r="F8" s="8">
        <f t="shared" si="1"/>
        <v>5.3080299999999951</v>
      </c>
      <c r="G8" s="9">
        <f t="shared" si="1"/>
        <v>35.867130000000003</v>
      </c>
      <c r="H8" s="8">
        <f t="shared" si="0"/>
        <v>1.419761103879198</v>
      </c>
      <c r="I8" s="57"/>
      <c r="J8" s="59"/>
      <c r="K8" s="61"/>
    </row>
    <row r="9" spans="1:11" x14ac:dyDescent="0.25">
      <c r="A9" s="65" t="s">
        <v>50</v>
      </c>
      <c r="B9" s="45">
        <v>1</v>
      </c>
      <c r="C9" s="8">
        <v>121.74979999999999</v>
      </c>
      <c r="D9">
        <v>126.07859999999999</v>
      </c>
      <c r="E9" s="9">
        <v>161.31229999999999</v>
      </c>
      <c r="F9" s="8">
        <f t="shared" si="1"/>
        <v>4.3288000000000011</v>
      </c>
      <c r="G9" s="9">
        <f t="shared" si="1"/>
        <v>35.233699999999999</v>
      </c>
      <c r="H9" s="8">
        <f>$B$37*F9/($B$36-G9)</f>
        <v>0.89352296707934709</v>
      </c>
      <c r="I9" s="57">
        <f>AVERAGE(H9:H11)</f>
        <v>0.89325784591396074</v>
      </c>
      <c r="J9" s="59">
        <f>_xlfn.STDEV.P(H9:H11)</f>
        <v>1.2984967632152823E-3</v>
      </c>
      <c r="K9" s="61">
        <f>J9/I9*100</f>
        <v>0.14536639886848018</v>
      </c>
    </row>
    <row r="10" spans="1:11" x14ac:dyDescent="0.25">
      <c r="A10" s="55"/>
      <c r="B10" s="45">
        <v>2</v>
      </c>
      <c r="C10" s="8">
        <v>121.6801</v>
      </c>
      <c r="D10">
        <v>125.80410000000001</v>
      </c>
      <c r="E10" s="9">
        <v>161.22190000000001</v>
      </c>
      <c r="F10" s="8">
        <f t="shared" si="1"/>
        <v>4.1240000000000094</v>
      </c>
      <c r="G10" s="9">
        <f t="shared" si="1"/>
        <v>35.4178</v>
      </c>
      <c r="H10" s="8">
        <f t="shared" ref="H10:H14" si="2">$B$37*F10/($B$36-G10)</f>
        <v>0.89469895106510966</v>
      </c>
      <c r="I10" s="57"/>
      <c r="J10" s="59"/>
      <c r="K10" s="61"/>
    </row>
    <row r="11" spans="1:11" x14ac:dyDescent="0.25">
      <c r="A11" s="55"/>
      <c r="B11" s="45">
        <v>3</v>
      </c>
      <c r="C11" s="8">
        <v>121.8335</v>
      </c>
      <c r="D11">
        <v>126.2807</v>
      </c>
      <c r="E11" s="9">
        <v>161.40209999999999</v>
      </c>
      <c r="F11" s="8">
        <f t="shared" si="1"/>
        <v>4.4471999999999952</v>
      </c>
      <c r="G11" s="9">
        <f t="shared" si="1"/>
        <v>35.121399999999994</v>
      </c>
      <c r="H11" s="8">
        <f t="shared" si="2"/>
        <v>0.89155161959742535</v>
      </c>
      <c r="I11" s="57"/>
      <c r="J11" s="59"/>
      <c r="K11" s="61"/>
    </row>
    <row r="12" spans="1:11" x14ac:dyDescent="0.25">
      <c r="A12" s="55" t="s">
        <v>51</v>
      </c>
      <c r="B12" s="45">
        <v>1</v>
      </c>
      <c r="C12" s="8">
        <v>121.7401</v>
      </c>
      <c r="D12">
        <v>126.604</v>
      </c>
      <c r="E12" s="9">
        <v>162.82759999999999</v>
      </c>
      <c r="F12" s="8">
        <f t="shared" si="1"/>
        <v>4.863900000000001</v>
      </c>
      <c r="G12" s="9">
        <f t="shared" si="1"/>
        <v>36.22359999999999</v>
      </c>
      <c r="H12" s="8">
        <f t="shared" si="2"/>
        <v>1.3587848829598552</v>
      </c>
      <c r="I12" s="57">
        <f>AVERAGE(H12:H14)</f>
        <v>1.3570279238661325</v>
      </c>
      <c r="J12" s="59">
        <f>_xlfn.STDEV.P(H12:H14)</f>
        <v>4.8978203213690986E-3</v>
      </c>
      <c r="K12" s="61">
        <f>J12/I12*100</f>
        <v>0.36092258937571109</v>
      </c>
    </row>
    <row r="13" spans="1:11" x14ac:dyDescent="0.25">
      <c r="A13" s="55"/>
      <c r="B13" s="45">
        <v>2</v>
      </c>
      <c r="C13" s="8">
        <v>121.7209</v>
      </c>
      <c r="D13">
        <v>126.20480000000001</v>
      </c>
      <c r="E13" s="9">
        <v>162.6311</v>
      </c>
      <c r="F13" s="8">
        <f t="shared" si="1"/>
        <v>4.4839000000000055</v>
      </c>
      <c r="G13" s="9">
        <f t="shared" si="1"/>
        <v>36.426299999999998</v>
      </c>
      <c r="H13" s="8">
        <f t="shared" si="2"/>
        <v>1.3503470493906351</v>
      </c>
      <c r="I13" s="57"/>
      <c r="J13" s="59"/>
      <c r="K13" s="61"/>
    </row>
    <row r="14" spans="1:11" x14ac:dyDescent="0.25">
      <c r="A14" s="56"/>
      <c r="B14" s="31">
        <v>3</v>
      </c>
      <c r="C14" s="13">
        <v>121.7379</v>
      </c>
      <c r="D14" s="14">
        <v>126.83540000000001</v>
      </c>
      <c r="E14" s="15">
        <v>162.93129999999999</v>
      </c>
      <c r="F14" s="13">
        <f t="shared" si="1"/>
        <v>5.0975000000000108</v>
      </c>
      <c r="G14" s="15">
        <f t="shared" si="1"/>
        <v>36.095899999999986</v>
      </c>
      <c r="H14" s="13">
        <f t="shared" si="2"/>
        <v>1.3619518392479075</v>
      </c>
      <c r="I14" s="58"/>
      <c r="J14" s="60"/>
      <c r="K14" s="62"/>
    </row>
    <row r="15" spans="1:11" x14ac:dyDescent="0.25">
      <c r="A15" s="29"/>
      <c r="B15" s="45"/>
      <c r="I15" s="52"/>
      <c r="J15" s="53"/>
      <c r="K15" s="29"/>
    </row>
    <row r="16" spans="1:11" x14ac:dyDescent="0.25">
      <c r="A16" s="54" t="s">
        <v>46</v>
      </c>
      <c r="B16" s="45"/>
      <c r="I16" s="52"/>
      <c r="J16" s="53"/>
      <c r="K16" s="29"/>
    </row>
    <row r="17" spans="1:11" x14ac:dyDescent="0.25">
      <c r="A17" t="s">
        <v>26</v>
      </c>
      <c r="B17" s="45"/>
      <c r="I17" s="49"/>
      <c r="J17" s="29"/>
      <c r="K17" s="29"/>
    </row>
    <row r="18" spans="1:11" x14ac:dyDescent="0.25">
      <c r="A18" s="51" t="s">
        <v>40</v>
      </c>
      <c r="B18" s="45"/>
      <c r="I18" s="49"/>
      <c r="J18" s="29"/>
      <c r="K18" s="29"/>
    </row>
    <row r="19" spans="1:11" x14ac:dyDescent="0.25">
      <c r="B19" t="s">
        <v>32</v>
      </c>
      <c r="C19" t="s">
        <v>41</v>
      </c>
      <c r="D19" t="s">
        <v>42</v>
      </c>
      <c r="E19" t="s">
        <v>43</v>
      </c>
    </row>
    <row r="20" spans="1:11" x14ac:dyDescent="0.25">
      <c r="A20">
        <v>1</v>
      </c>
      <c r="B20">
        <v>34.98442</v>
      </c>
      <c r="C20">
        <v>73.941500000000005</v>
      </c>
      <c r="D20">
        <f>C20-B20</f>
        <v>38.957080000000005</v>
      </c>
      <c r="E20" s="63">
        <f>AVERAGE(D20:D22)</f>
        <v>38.786290000000001</v>
      </c>
    </row>
    <row r="21" spans="1:11" x14ac:dyDescent="0.25">
      <c r="A21">
        <v>2</v>
      </c>
      <c r="B21">
        <v>34.983510000000003</v>
      </c>
      <c r="C21">
        <v>73.399699999999996</v>
      </c>
      <c r="D21">
        <f>C21-B21</f>
        <v>38.416189999999993</v>
      </c>
      <c r="E21" s="63"/>
    </row>
    <row r="22" spans="1:11" x14ac:dyDescent="0.25">
      <c r="A22">
        <v>3</v>
      </c>
      <c r="B22">
        <v>34.983620000000002</v>
      </c>
      <c r="C22">
        <v>73.969220000000007</v>
      </c>
      <c r="D22">
        <f>C22-B22</f>
        <v>38.985600000000005</v>
      </c>
      <c r="E22" s="63"/>
    </row>
    <row r="23" spans="1:11" x14ac:dyDescent="0.25">
      <c r="E23" s="29"/>
    </row>
    <row r="24" spans="1:11" x14ac:dyDescent="0.25">
      <c r="A24" t="s">
        <v>44</v>
      </c>
      <c r="B24">
        <f>E20</f>
        <v>38.786290000000001</v>
      </c>
      <c r="C24" t="s">
        <v>27</v>
      </c>
    </row>
    <row r="25" spans="1:11" x14ac:dyDescent="0.25">
      <c r="A25" s="50" t="s">
        <v>45</v>
      </c>
      <c r="B25">
        <v>0.78080000000000005</v>
      </c>
      <c r="C25" t="s">
        <v>28</v>
      </c>
    </row>
    <row r="26" spans="1:11" x14ac:dyDescent="0.25">
      <c r="A26" s="50" t="s">
        <v>53</v>
      </c>
      <c r="B26">
        <v>50</v>
      </c>
      <c r="C26" t="s">
        <v>29</v>
      </c>
    </row>
    <row r="27" spans="1:11" x14ac:dyDescent="0.25">
      <c r="A27" s="50"/>
    </row>
    <row r="28" spans="1:11" x14ac:dyDescent="0.25">
      <c r="A28" s="54" t="s">
        <v>47</v>
      </c>
      <c r="B28" s="45"/>
      <c r="I28" s="52"/>
      <c r="J28" s="53"/>
      <c r="K28" s="29"/>
    </row>
    <row r="29" spans="1:11" x14ac:dyDescent="0.25">
      <c r="A29" t="s">
        <v>25</v>
      </c>
      <c r="B29" s="45"/>
      <c r="I29" s="49"/>
      <c r="J29" s="29"/>
      <c r="K29" s="29"/>
    </row>
    <row r="30" spans="1:11" x14ac:dyDescent="0.25">
      <c r="A30" s="51" t="s">
        <v>40</v>
      </c>
      <c r="B30" s="45"/>
      <c r="I30" s="49"/>
      <c r="J30" s="29"/>
      <c r="K30" s="29"/>
    </row>
    <row r="31" spans="1:11" x14ac:dyDescent="0.25">
      <c r="B31" t="s">
        <v>32</v>
      </c>
      <c r="C31" t="s">
        <v>41</v>
      </c>
      <c r="D31" t="s">
        <v>42</v>
      </c>
      <c r="E31" t="s">
        <v>43</v>
      </c>
    </row>
    <row r="32" spans="1:11" x14ac:dyDescent="0.25">
      <c r="A32">
        <v>1</v>
      </c>
      <c r="B32" s="29">
        <v>121.6203</v>
      </c>
      <c r="C32" s="29">
        <v>160.6302</v>
      </c>
      <c r="D32" s="29">
        <f>C32-B32</f>
        <v>39.009900000000002</v>
      </c>
      <c r="E32" s="64">
        <f>AVERAGE(D32:D34)</f>
        <v>39.024633333333334</v>
      </c>
    </row>
    <row r="33" spans="1:5" x14ac:dyDescent="0.25">
      <c r="A33">
        <v>2</v>
      </c>
      <c r="B33" s="29">
        <v>121.67700000000001</v>
      </c>
      <c r="C33" s="29">
        <v>160.69990000000001</v>
      </c>
      <c r="D33" s="29">
        <f>C33-B33</f>
        <v>39.022900000000007</v>
      </c>
      <c r="E33" s="64"/>
    </row>
    <row r="34" spans="1:5" x14ac:dyDescent="0.25">
      <c r="A34">
        <v>3</v>
      </c>
      <c r="B34" s="29">
        <v>121.6405</v>
      </c>
      <c r="C34" s="29">
        <v>160.6816</v>
      </c>
      <c r="D34" s="29">
        <f>C34-B34</f>
        <v>39.0411</v>
      </c>
      <c r="E34" s="64"/>
    </row>
    <row r="35" spans="1:5" x14ac:dyDescent="0.25">
      <c r="E35" s="29"/>
    </row>
    <row r="36" spans="1:5" x14ac:dyDescent="0.25">
      <c r="A36" t="s">
        <v>44</v>
      </c>
      <c r="B36">
        <f>E32</f>
        <v>39.024633333333334</v>
      </c>
      <c r="C36" t="s">
        <v>27</v>
      </c>
    </row>
    <row r="37" spans="1:5" x14ac:dyDescent="0.25">
      <c r="A37" s="50" t="s">
        <v>45</v>
      </c>
      <c r="B37">
        <v>0.78249999999999997</v>
      </c>
      <c r="C37" t="s">
        <v>28</v>
      </c>
    </row>
    <row r="38" spans="1:5" x14ac:dyDescent="0.25">
      <c r="A38" s="50" t="s">
        <v>53</v>
      </c>
      <c r="B38">
        <v>50</v>
      </c>
      <c r="C38" t="s">
        <v>29</v>
      </c>
    </row>
    <row r="39" spans="1:5" x14ac:dyDescent="0.25">
      <c r="A39" s="50"/>
    </row>
    <row r="40" spans="1:5" x14ac:dyDescent="0.25">
      <c r="A40" t="s">
        <v>39</v>
      </c>
    </row>
    <row r="41" spans="1:5" x14ac:dyDescent="0.25">
      <c r="A41" t="s">
        <v>23</v>
      </c>
      <c r="B41" t="s">
        <v>38</v>
      </c>
    </row>
    <row r="42" spans="1:5" x14ac:dyDescent="0.25">
      <c r="A42" t="s">
        <v>24</v>
      </c>
      <c r="B42" t="s">
        <v>30</v>
      </c>
    </row>
  </sheetData>
  <mergeCells count="18">
    <mergeCell ref="A3:A5"/>
    <mergeCell ref="I3:I5"/>
    <mergeCell ref="J3:J5"/>
    <mergeCell ref="K3:K5"/>
    <mergeCell ref="E32:E34"/>
    <mergeCell ref="A6:A8"/>
    <mergeCell ref="I6:I8"/>
    <mergeCell ref="J6:J8"/>
    <mergeCell ref="K6:K8"/>
    <mergeCell ref="A9:A11"/>
    <mergeCell ref="I9:I11"/>
    <mergeCell ref="J9:J11"/>
    <mergeCell ref="K9:K11"/>
    <mergeCell ref="A12:A14"/>
    <mergeCell ref="I12:I14"/>
    <mergeCell ref="J12:J14"/>
    <mergeCell ref="K12:K14"/>
    <mergeCell ref="E20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0706-D4E4-415B-BC2B-52F5882B6E27}">
  <dimension ref="A1:L36"/>
  <sheetViews>
    <sheetView zoomScale="70" zoomScaleNormal="70" workbookViewId="0">
      <selection activeCell="G27" sqref="G27"/>
    </sheetView>
  </sheetViews>
  <sheetFormatPr defaultRowHeight="15" x14ac:dyDescent="0.25"/>
  <sheetData>
    <row r="1" spans="1:12" x14ac:dyDescent="0.25">
      <c r="A1" s="1" t="s">
        <v>22</v>
      </c>
    </row>
    <row r="2" spans="1:12" x14ac:dyDescent="0.25">
      <c r="C2" s="86" t="s">
        <v>0</v>
      </c>
      <c r="D2" s="87"/>
      <c r="E2" s="88"/>
      <c r="G2" s="6"/>
      <c r="H2" s="7"/>
      <c r="I2" s="81" t="s">
        <v>14</v>
      </c>
      <c r="J2" s="82"/>
      <c r="K2" s="82"/>
      <c r="L2" s="83"/>
    </row>
    <row r="3" spans="1:12" x14ac:dyDescent="0.25">
      <c r="A3" s="3" t="s">
        <v>17</v>
      </c>
      <c r="B3" s="3" t="s">
        <v>16</v>
      </c>
      <c r="C3" s="4" t="s">
        <v>1</v>
      </c>
      <c r="D3" s="3" t="s">
        <v>2</v>
      </c>
      <c r="E3" s="5" t="s">
        <v>3</v>
      </c>
      <c r="G3" s="13"/>
      <c r="H3" s="14"/>
      <c r="I3" s="13" t="s">
        <v>18</v>
      </c>
      <c r="J3" s="14" t="s">
        <v>15</v>
      </c>
      <c r="K3" s="14" t="s">
        <v>19</v>
      </c>
      <c r="L3" s="15" t="s">
        <v>20</v>
      </c>
    </row>
    <row r="4" spans="1:12" x14ac:dyDescent="0.25">
      <c r="A4" s="66" t="s">
        <v>4</v>
      </c>
      <c r="B4" s="32" t="s">
        <v>5</v>
      </c>
      <c r="C4" s="6">
        <v>0</v>
      </c>
      <c r="D4" s="7">
        <v>0</v>
      </c>
      <c r="E4" s="5">
        <v>0</v>
      </c>
      <c r="G4" s="55" t="s">
        <v>4</v>
      </c>
      <c r="H4">
        <v>1</v>
      </c>
      <c r="I4" s="23">
        <f>AVERAGE(C4:C5)</f>
        <v>0</v>
      </c>
      <c r="J4" s="84">
        <f>AVERAGE(I4:I6)</f>
        <v>0</v>
      </c>
      <c r="K4" s="85">
        <f>_xlfn.STDEV.P(I4:I6)</f>
        <v>0</v>
      </c>
      <c r="L4" s="80"/>
    </row>
    <row r="5" spans="1:12" x14ac:dyDescent="0.25">
      <c r="A5" s="55"/>
      <c r="B5" s="33" t="s">
        <v>6</v>
      </c>
      <c r="C5" s="8">
        <v>0</v>
      </c>
      <c r="D5">
        <v>0</v>
      </c>
      <c r="E5" s="9">
        <v>0</v>
      </c>
      <c r="G5" s="55"/>
      <c r="H5">
        <v>2</v>
      </c>
      <c r="I5" s="23">
        <f>AVERAGE(C6:C7)</f>
        <v>0</v>
      </c>
      <c r="J5" s="74"/>
      <c r="K5" s="76"/>
      <c r="L5" s="78"/>
    </row>
    <row r="6" spans="1:12" x14ac:dyDescent="0.25">
      <c r="A6" s="55"/>
      <c r="B6" s="33" t="s">
        <v>7</v>
      </c>
      <c r="C6" s="8">
        <v>0</v>
      </c>
      <c r="D6">
        <v>0</v>
      </c>
      <c r="E6" s="9">
        <v>0</v>
      </c>
      <c r="G6" s="55"/>
      <c r="H6">
        <v>3</v>
      </c>
      <c r="I6" s="23">
        <f>AVERAGE(C8:C9)</f>
        <v>0</v>
      </c>
      <c r="J6" s="74"/>
      <c r="K6" s="76"/>
      <c r="L6" s="78"/>
    </row>
    <row r="7" spans="1:12" x14ac:dyDescent="0.25">
      <c r="A7" s="55"/>
      <c r="B7" s="33" t="s">
        <v>8</v>
      </c>
      <c r="C7" s="8">
        <v>0</v>
      </c>
      <c r="D7">
        <v>0</v>
      </c>
      <c r="E7" s="9">
        <v>0</v>
      </c>
      <c r="G7" s="55" t="s">
        <v>52</v>
      </c>
      <c r="H7">
        <v>1</v>
      </c>
      <c r="I7" s="23">
        <f>AVERAGE(C10:C11)</f>
        <v>195.05</v>
      </c>
      <c r="J7" s="74">
        <f>AVERAGE(I7:I9)</f>
        <v>197.26666666666668</v>
      </c>
      <c r="K7" s="76">
        <f>_xlfn.STDEV.P(I7:I9)</f>
        <v>2.1072625739464756</v>
      </c>
      <c r="L7" s="78">
        <f t="shared" ref="L7" si="0">K7/J7*100</f>
        <v>1.0682304362689128</v>
      </c>
    </row>
    <row r="8" spans="1:12" x14ac:dyDescent="0.25">
      <c r="A8" s="55"/>
      <c r="B8" s="33" t="s">
        <v>9</v>
      </c>
      <c r="C8" s="8">
        <v>0</v>
      </c>
      <c r="D8">
        <v>0</v>
      </c>
      <c r="E8" s="9">
        <v>0</v>
      </c>
      <c r="G8" s="55"/>
      <c r="H8">
        <v>2</v>
      </c>
      <c r="I8" s="23">
        <f>AVERAGE(C12:C13)</f>
        <v>196.65</v>
      </c>
      <c r="J8" s="74"/>
      <c r="K8" s="76"/>
      <c r="L8" s="78"/>
    </row>
    <row r="9" spans="1:12" x14ac:dyDescent="0.25">
      <c r="A9" s="56"/>
      <c r="B9" s="34" t="s">
        <v>10</v>
      </c>
      <c r="C9" s="13">
        <v>0</v>
      </c>
      <c r="D9" s="14">
        <v>0</v>
      </c>
      <c r="E9" s="15">
        <v>0</v>
      </c>
      <c r="G9" s="55"/>
      <c r="H9">
        <v>3</v>
      </c>
      <c r="I9" s="23">
        <f>AVERAGE(C14:C15)</f>
        <v>200.1</v>
      </c>
      <c r="J9" s="74"/>
      <c r="K9" s="76"/>
      <c r="L9" s="78"/>
    </row>
    <row r="10" spans="1:12" x14ac:dyDescent="0.25">
      <c r="A10" s="69" t="s">
        <v>48</v>
      </c>
      <c r="B10" s="32" t="s">
        <v>5</v>
      </c>
      <c r="C10" s="17">
        <v>195.2</v>
      </c>
      <c r="D10" s="18">
        <v>2.56</v>
      </c>
      <c r="E10" s="19">
        <v>197.7</v>
      </c>
      <c r="G10" s="55" t="s">
        <v>51</v>
      </c>
      <c r="H10">
        <v>1</v>
      </c>
      <c r="I10" s="23">
        <f>AVERAGE(C16:C17)</f>
        <v>3.7399999999999998</v>
      </c>
      <c r="J10" s="74">
        <f t="shared" ref="J10" si="1">AVERAGE(I10:I12)</f>
        <v>3.0399999999999996</v>
      </c>
      <c r="K10" s="76">
        <f t="shared" ref="K10" si="2">_xlfn.STDEV.P(I10:I12)</f>
        <v>0.74993333037010679</v>
      </c>
      <c r="L10" s="78">
        <f t="shared" ref="L10" si="3">K10/J10*100</f>
        <v>24.668859551648254</v>
      </c>
    </row>
    <row r="11" spans="1:12" x14ac:dyDescent="0.25">
      <c r="A11" s="70"/>
      <c r="B11" s="33" t="s">
        <v>6</v>
      </c>
      <c r="C11" s="20">
        <v>194.9</v>
      </c>
      <c r="D11" s="21">
        <v>2.62</v>
      </c>
      <c r="E11" s="22">
        <v>197.5</v>
      </c>
      <c r="G11" s="55"/>
      <c r="H11">
        <v>2</v>
      </c>
      <c r="I11" s="23">
        <f>AVERAGE(C18:C19)</f>
        <v>3.38</v>
      </c>
      <c r="J11" s="74"/>
      <c r="K11" s="76"/>
      <c r="L11" s="78"/>
    </row>
    <row r="12" spans="1:12" x14ac:dyDescent="0.25">
      <c r="A12" s="70"/>
      <c r="B12" s="33" t="s">
        <v>7</v>
      </c>
      <c r="C12" s="20">
        <v>196.5</v>
      </c>
      <c r="D12" s="21">
        <v>2.4500000000000002</v>
      </c>
      <c r="E12" s="22">
        <v>198.9</v>
      </c>
      <c r="G12" s="55"/>
      <c r="H12">
        <v>3</v>
      </c>
      <c r="I12" s="23">
        <f>AVERAGE(C20:C21)</f>
        <v>2</v>
      </c>
      <c r="J12" s="74"/>
      <c r="K12" s="76"/>
      <c r="L12" s="78"/>
    </row>
    <row r="13" spans="1:12" x14ac:dyDescent="0.25">
      <c r="A13" s="70"/>
      <c r="B13" s="33" t="s">
        <v>8</v>
      </c>
      <c r="C13" s="20">
        <v>196.8</v>
      </c>
      <c r="D13" s="21">
        <v>2.37</v>
      </c>
      <c r="E13" s="22">
        <v>199.2</v>
      </c>
      <c r="G13" s="55" t="s">
        <v>48</v>
      </c>
      <c r="H13">
        <v>1</v>
      </c>
      <c r="I13" s="23">
        <f>C23</f>
        <v>232.9</v>
      </c>
      <c r="J13" s="74">
        <f t="shared" ref="J13" si="4">AVERAGE(I13:I15)</f>
        <v>224.86666666666667</v>
      </c>
      <c r="K13" s="76">
        <f t="shared" ref="K13" si="5">_xlfn.STDEV.P(I13:I15)</f>
        <v>14.133254716762478</v>
      </c>
      <c r="L13" s="78">
        <f t="shared" ref="L13" si="6">K13/J13*100</f>
        <v>6.2851710866124275</v>
      </c>
    </row>
    <row r="14" spans="1:12" x14ac:dyDescent="0.25">
      <c r="A14" s="70"/>
      <c r="B14" s="33" t="s">
        <v>9</v>
      </c>
      <c r="C14" s="20">
        <v>200.1</v>
      </c>
      <c r="D14" s="21">
        <v>2.56</v>
      </c>
      <c r="E14" s="22">
        <v>202.6</v>
      </c>
      <c r="G14" s="55"/>
      <c r="H14">
        <v>2</v>
      </c>
      <c r="I14" s="23">
        <f>C25</f>
        <v>236.7</v>
      </c>
      <c r="J14" s="74"/>
      <c r="K14" s="76"/>
      <c r="L14" s="78"/>
    </row>
    <row r="15" spans="1:12" x14ac:dyDescent="0.25">
      <c r="A15" s="71"/>
      <c r="B15" s="33" t="s">
        <v>10</v>
      </c>
      <c r="C15" s="16" t="s">
        <v>12</v>
      </c>
      <c r="D15" s="35">
        <v>2.5099999999999998</v>
      </c>
      <c r="E15" s="36">
        <v>0</v>
      </c>
      <c r="G15" s="55"/>
      <c r="H15">
        <v>3</v>
      </c>
      <c r="I15" s="23">
        <f>C26</f>
        <v>205</v>
      </c>
      <c r="J15" s="74"/>
      <c r="K15" s="76"/>
      <c r="L15" s="78"/>
    </row>
    <row r="16" spans="1:12" x14ac:dyDescent="0.25">
      <c r="A16" s="66" t="s">
        <v>49</v>
      </c>
      <c r="B16" s="32" t="s">
        <v>5</v>
      </c>
      <c r="C16" s="6">
        <v>4.5599999999999996</v>
      </c>
      <c r="D16" s="7">
        <v>1.46</v>
      </c>
      <c r="E16" s="5">
        <v>6.01</v>
      </c>
      <c r="G16" s="55" t="s">
        <v>49</v>
      </c>
      <c r="H16">
        <v>1</v>
      </c>
      <c r="I16" s="23">
        <f>AVERAGE(C28:C29)</f>
        <v>1.7949999999999999</v>
      </c>
      <c r="J16" s="74">
        <f t="shared" ref="J16" si="7">AVERAGE(I16:I18)</f>
        <v>1.6816666666666666</v>
      </c>
      <c r="K16" s="76">
        <f t="shared" ref="K16" si="8">_xlfn.STDEV.P(I16:I18)</f>
        <v>8.379870059984354E-2</v>
      </c>
      <c r="L16" s="78">
        <f t="shared" ref="L16" si="9">K16/J16*100</f>
        <v>4.9830743666903992</v>
      </c>
    </row>
    <row r="17" spans="1:12" x14ac:dyDescent="0.25">
      <c r="A17" s="55"/>
      <c r="B17" s="33" t="s">
        <v>6</v>
      </c>
      <c r="C17" s="8">
        <v>2.92</v>
      </c>
      <c r="D17">
        <v>1.76</v>
      </c>
      <c r="E17" s="9">
        <v>4.68</v>
      </c>
      <c r="G17" s="55"/>
      <c r="H17">
        <v>2</v>
      </c>
      <c r="I17" s="23">
        <f>AVERAGE(C30:C31)</f>
        <v>1.655</v>
      </c>
      <c r="J17" s="74"/>
      <c r="K17" s="76"/>
      <c r="L17" s="78"/>
    </row>
    <row r="18" spans="1:12" x14ac:dyDescent="0.25">
      <c r="A18" s="55"/>
      <c r="B18" s="33" t="s">
        <v>7</v>
      </c>
      <c r="C18" s="8">
        <v>4.09</v>
      </c>
      <c r="D18">
        <v>1.73</v>
      </c>
      <c r="E18" s="9">
        <v>5.82</v>
      </c>
      <c r="G18" s="56"/>
      <c r="H18" s="14">
        <v>3</v>
      </c>
      <c r="I18" s="25">
        <f>AVERAGE(C32:C33)</f>
        <v>1.595</v>
      </c>
      <c r="J18" s="75"/>
      <c r="K18" s="77"/>
      <c r="L18" s="79"/>
    </row>
    <row r="19" spans="1:12" x14ac:dyDescent="0.25">
      <c r="A19" s="55"/>
      <c r="B19" s="33" t="s">
        <v>8</v>
      </c>
      <c r="C19" s="8">
        <v>2.67</v>
      </c>
      <c r="D19">
        <v>1.84</v>
      </c>
      <c r="E19" s="9">
        <v>4.51</v>
      </c>
    </row>
    <row r="20" spans="1:12" x14ac:dyDescent="0.25">
      <c r="A20" s="55"/>
      <c r="B20" s="33" t="s">
        <v>9</v>
      </c>
      <c r="C20" s="8">
        <v>2.0099999999999998</v>
      </c>
      <c r="D20">
        <v>1.34</v>
      </c>
      <c r="E20" s="9">
        <v>3.35</v>
      </c>
    </row>
    <row r="21" spans="1:12" x14ac:dyDescent="0.25">
      <c r="A21" s="56"/>
      <c r="B21" s="34" t="s">
        <v>10</v>
      </c>
      <c r="C21" s="13">
        <v>1.99</v>
      </c>
      <c r="D21" s="14">
        <v>1.45</v>
      </c>
      <c r="E21" s="15">
        <v>3.44</v>
      </c>
      <c r="G21" s="6"/>
      <c r="H21" s="72" t="s">
        <v>14</v>
      </c>
      <c r="I21" s="73"/>
    </row>
    <row r="22" spans="1:12" x14ac:dyDescent="0.25">
      <c r="A22" s="67" t="s">
        <v>52</v>
      </c>
      <c r="B22" s="33" t="s">
        <v>5</v>
      </c>
      <c r="C22" s="16" t="s">
        <v>12</v>
      </c>
      <c r="D22" s="11">
        <v>9.1520000000000004E-2</v>
      </c>
      <c r="E22" s="12">
        <v>0</v>
      </c>
      <c r="G22" s="13"/>
      <c r="H22" s="14" t="s">
        <v>15</v>
      </c>
      <c r="I22" s="15" t="s">
        <v>19</v>
      </c>
    </row>
    <row r="23" spans="1:12" x14ac:dyDescent="0.25">
      <c r="A23" s="63"/>
      <c r="B23" s="33" t="s">
        <v>6</v>
      </c>
      <c r="C23" s="8">
        <v>232.9</v>
      </c>
      <c r="D23">
        <v>0.72550000000000003</v>
      </c>
      <c r="E23" s="9">
        <v>233.6</v>
      </c>
      <c r="G23" s="8" t="s">
        <v>48</v>
      </c>
      <c r="H23" s="24">
        <f>J13</f>
        <v>224.86666666666667</v>
      </c>
      <c r="I23" s="27">
        <f>K13</f>
        <v>14.133254716762478</v>
      </c>
    </row>
    <row r="24" spans="1:12" x14ac:dyDescent="0.25">
      <c r="A24" s="63"/>
      <c r="B24" s="33" t="s">
        <v>7</v>
      </c>
      <c r="C24" s="16" t="s">
        <v>12</v>
      </c>
      <c r="D24" s="11">
        <v>1.6080000000000001E-2</v>
      </c>
      <c r="E24" s="12">
        <v>0</v>
      </c>
      <c r="G24" s="8" t="s">
        <v>52</v>
      </c>
      <c r="H24" s="24">
        <f>J7</f>
        <v>197.26666666666668</v>
      </c>
      <c r="I24" s="27">
        <f>K7</f>
        <v>2.1072625739464756</v>
      </c>
    </row>
    <row r="25" spans="1:12" x14ac:dyDescent="0.25">
      <c r="A25" s="63"/>
      <c r="B25" s="33" t="s">
        <v>8</v>
      </c>
      <c r="C25" s="8">
        <v>236.7</v>
      </c>
      <c r="D25">
        <v>7.1000000000000002E-4</v>
      </c>
      <c r="E25" s="9">
        <v>236.7</v>
      </c>
      <c r="G25" s="8" t="s">
        <v>49</v>
      </c>
      <c r="H25" s="24">
        <f>J16</f>
        <v>1.6816666666666666</v>
      </c>
      <c r="I25" s="27">
        <f>K16</f>
        <v>8.379870059984354E-2</v>
      </c>
    </row>
    <row r="26" spans="1:12" x14ac:dyDescent="0.25">
      <c r="A26" s="63"/>
      <c r="B26" s="33" t="s">
        <v>9</v>
      </c>
      <c r="C26" s="8">
        <v>205</v>
      </c>
      <c r="D26">
        <v>6.1650000000000003E-2</v>
      </c>
      <c r="E26" s="9">
        <v>205</v>
      </c>
      <c r="G26" s="13" t="s">
        <v>51</v>
      </c>
      <c r="H26" s="26">
        <f>J10</f>
        <v>3.0399999999999996</v>
      </c>
      <c r="I26" s="28">
        <f>K10</f>
        <v>0.74993333037010679</v>
      </c>
    </row>
    <row r="27" spans="1:12" x14ac:dyDescent="0.25">
      <c r="A27" s="68"/>
      <c r="B27" s="33" t="s">
        <v>10</v>
      </c>
      <c r="C27" s="10">
        <v>45.09</v>
      </c>
      <c r="D27" s="11">
        <v>8.6610000000000006E-2</v>
      </c>
      <c r="E27" s="12">
        <v>45.18</v>
      </c>
    </row>
    <row r="28" spans="1:12" x14ac:dyDescent="0.25">
      <c r="A28" s="66" t="s">
        <v>51</v>
      </c>
      <c r="B28" s="32" t="s">
        <v>5</v>
      </c>
      <c r="C28" s="6">
        <v>1.95</v>
      </c>
      <c r="D28" s="7">
        <v>1.8089999999999998E-2</v>
      </c>
      <c r="E28" s="5">
        <v>2.13</v>
      </c>
    </row>
    <row r="29" spans="1:12" x14ac:dyDescent="0.25">
      <c r="A29" s="55"/>
      <c r="B29" s="33" t="s">
        <v>6</v>
      </c>
      <c r="C29" s="8">
        <v>1.64</v>
      </c>
      <c r="D29">
        <v>1.01E-2</v>
      </c>
      <c r="E29" s="9">
        <v>1.74</v>
      </c>
    </row>
    <row r="30" spans="1:12" x14ac:dyDescent="0.25">
      <c r="A30" s="55"/>
      <c r="B30" s="33" t="s">
        <v>7</v>
      </c>
      <c r="C30" s="8">
        <v>1.87</v>
      </c>
      <c r="D30">
        <v>0</v>
      </c>
      <c r="E30" s="9">
        <v>1.87</v>
      </c>
    </row>
    <row r="31" spans="1:12" x14ac:dyDescent="0.25">
      <c r="A31" s="55"/>
      <c r="B31" s="33" t="s">
        <v>8</v>
      </c>
      <c r="C31" s="8">
        <v>1.44</v>
      </c>
      <c r="D31">
        <v>0</v>
      </c>
      <c r="E31" s="9">
        <v>1.44</v>
      </c>
    </row>
    <row r="32" spans="1:12" x14ac:dyDescent="0.25">
      <c r="A32" s="55"/>
      <c r="B32" s="33" t="s">
        <v>9</v>
      </c>
      <c r="C32" s="8">
        <v>1.69</v>
      </c>
      <c r="D32">
        <v>0</v>
      </c>
      <c r="E32" s="9">
        <v>1.69</v>
      </c>
    </row>
    <row r="33" spans="1:5" x14ac:dyDescent="0.25">
      <c r="A33" s="56"/>
      <c r="B33" s="34" t="s">
        <v>10</v>
      </c>
      <c r="C33" s="13">
        <v>1.5</v>
      </c>
      <c r="D33" s="14">
        <v>0</v>
      </c>
      <c r="E33" s="15">
        <v>1.5</v>
      </c>
    </row>
    <row r="36" spans="1:5" x14ac:dyDescent="0.25">
      <c r="A36" s="2"/>
    </row>
  </sheetData>
  <mergeCells count="28">
    <mergeCell ref="L10:L12"/>
    <mergeCell ref="G10:G12"/>
    <mergeCell ref="G13:G15"/>
    <mergeCell ref="G16:G18"/>
    <mergeCell ref="J10:J12"/>
    <mergeCell ref="K10:K12"/>
    <mergeCell ref="I2:L2"/>
    <mergeCell ref="G4:G6"/>
    <mergeCell ref="J4:J6"/>
    <mergeCell ref="K4:K6"/>
    <mergeCell ref="C2:E2"/>
    <mergeCell ref="L4:L6"/>
    <mergeCell ref="G7:G9"/>
    <mergeCell ref="J7:J9"/>
    <mergeCell ref="K7:K9"/>
    <mergeCell ref="L7:L9"/>
    <mergeCell ref="H21:I21"/>
    <mergeCell ref="J16:J18"/>
    <mergeCell ref="K16:K18"/>
    <mergeCell ref="L16:L18"/>
    <mergeCell ref="J13:J15"/>
    <mergeCell ref="K13:K15"/>
    <mergeCell ref="L13:L15"/>
    <mergeCell ref="A28:A33"/>
    <mergeCell ref="A22:A27"/>
    <mergeCell ref="A16:A21"/>
    <mergeCell ref="A10:A15"/>
    <mergeCell ref="A4:A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Adhesion of cement residues</vt:lpstr>
      <vt:lpstr>Density</vt:lpstr>
      <vt:lpstr>Leaching (TOC)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Turk, Katja</dc:creator>
  <cp:lastModifiedBy>Turk, Katja</cp:lastModifiedBy>
  <dcterms:created xsi:type="dcterms:W3CDTF">2025-11-21T13:32:58Z</dcterms:created>
  <dcterms:modified xsi:type="dcterms:W3CDTF">2025-12-18T16:04:57Z</dcterms:modified>
</cp:coreProperties>
</file>